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 500\дц2 445 310,40\дц2 445 310,40\"/>
    </mc:Choice>
  </mc:AlternateContent>
  <xr:revisionPtr revIDLastSave="0" documentId="13_ncr:1_{3E6E5A3B-184D-459A-BD5F-FF974F5EBC8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2" i="1"/>
  <c r="E32" i="1"/>
  <c r="F38" i="1"/>
  <c r="E38" i="1"/>
  <c r="E8" i="1"/>
  <c r="F41" i="1"/>
  <c r="F40" i="1"/>
  <c r="E36" i="1"/>
  <c r="E27" i="1"/>
  <c r="E26" i="1"/>
  <c r="E17" i="1"/>
  <c r="F17" i="1" s="1"/>
  <c r="E16" i="1"/>
  <c r="E15" i="1"/>
  <c r="E11" i="1"/>
  <c r="E10" i="1"/>
  <c r="E9" i="1"/>
  <c r="E37" i="1" l="1"/>
  <c r="E35" i="1"/>
  <c r="E34" i="1"/>
  <c r="E33" i="1"/>
  <c r="E31" i="1"/>
  <c r="E30" i="1"/>
  <c r="E29" i="1"/>
  <c r="E28" i="1"/>
  <c r="E25" i="1"/>
  <c r="E24" i="1"/>
  <c r="E23" i="1"/>
  <c r="E22" i="1"/>
  <c r="E21" i="1"/>
  <c r="E20" i="1"/>
  <c r="E19" i="1"/>
  <c r="E18" i="1"/>
  <c r="E14" i="1"/>
  <c r="E13" i="1"/>
  <c r="E12" i="1"/>
  <c r="E7" i="1"/>
  <c r="E6" i="1"/>
  <c r="E5" i="1"/>
  <c r="F5" i="1"/>
  <c r="F6" i="1" l="1"/>
  <c r="F7" i="1"/>
  <c r="F8" i="1"/>
  <c r="F9" i="1"/>
  <c r="F10" i="1"/>
  <c r="F11" i="1"/>
  <c r="F12" i="1"/>
  <c r="F13" i="1"/>
  <c r="F14" i="1"/>
  <c r="F15" i="1"/>
  <c r="F25" i="1"/>
  <c r="F26" i="1"/>
  <c r="F27" i="1"/>
  <c r="F28" i="1"/>
  <c r="F29" i="1"/>
  <c r="F30" i="1"/>
  <c r="F31" i="1"/>
  <c r="F33" i="1"/>
  <c r="F34" i="1"/>
  <c r="F35" i="1"/>
  <c r="F36" i="1"/>
  <c r="F37" i="1"/>
  <c r="F16" i="1" l="1"/>
  <c r="F18" i="1"/>
  <c r="F19" i="1"/>
  <c r="F20" i="1"/>
  <c r="F21" i="1"/>
  <c r="F22" i="1"/>
  <c r="F23" i="1"/>
  <c r="F24" i="1"/>
  <c r="F39" i="1" l="1"/>
  <c r="F42" i="1" l="1"/>
  <c r="F43" i="1" s="1"/>
</calcChain>
</file>

<file path=xl/sharedStrings.xml><?xml version="1.0" encoding="utf-8"?>
<sst xmlns="http://schemas.openxmlformats.org/spreadsheetml/2006/main" count="79" uniqueCount="56">
  <si>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</si>
  <si>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</si>
  <si>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</si>
  <si>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</si>
  <si>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</si>
  <si>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</si>
  <si>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Одиниця виміру</t>
  </si>
  <si>
    <t>Баскетбольний майданчик СЗШ №135</t>
  </si>
  <si>
    <t>Розбирання асфальтобетонних покриттiв механiзованим способом</t>
  </si>
  <si>
    <t>Перевезення сміття до 5 км</t>
  </si>
  <si>
    <t>Планування площ ручним способом, група ґрунтiв 2</t>
  </si>
  <si>
    <t>Сумiш пiскоцементна</t>
  </si>
  <si>
    <t>Плiвка полiетиленова</t>
  </si>
  <si>
    <t>Улаштування покриття з гумової крихти</t>
  </si>
  <si>
    <t>Безшовне покриття з гумової крихти</t>
  </si>
  <si>
    <t>Фарба дорожня АК-111</t>
  </si>
  <si>
    <t xml:space="preserve">Поребрики </t>
  </si>
  <si>
    <t>Стоимость стійок весом до О,1 тн</t>
  </si>
  <si>
    <t xml:space="preserve">Поковки. </t>
  </si>
  <si>
    <t>Трос сталевий ф6мм</t>
  </si>
  <si>
    <t>Панелі паркану Н=4 м</t>
  </si>
  <si>
    <t>Монтаж щитів баскетбольних</t>
  </si>
  <si>
    <t>Щит баскетбольний 180х105 FIBA</t>
  </si>
  <si>
    <t>Монтаж лави зі спінкою</t>
  </si>
  <si>
    <t>Лава зі спинкою велика</t>
  </si>
  <si>
    <t>100м3</t>
  </si>
  <si>
    <t>т</t>
  </si>
  <si>
    <t>1000м2</t>
  </si>
  <si>
    <t>м3</t>
  </si>
  <si>
    <t>10 м2</t>
  </si>
  <si>
    <t>м2</t>
  </si>
  <si>
    <t>100м2</t>
  </si>
  <si>
    <t>100 м</t>
  </si>
  <si>
    <t>м</t>
  </si>
  <si>
    <t>шт</t>
  </si>
  <si>
    <t>Улаштування ущiльнених трамбiвками пiдстилаючих слоів</t>
  </si>
  <si>
    <t>Улаштування пароiзоляцiйного шару плоских поверхонь з плiвки полiетиленової</t>
  </si>
  <si>
    <t>Улаштування фундаментних плит залiзобетонних плоских</t>
  </si>
  <si>
    <t>Сумiшi бетоннi готовi важкi, клас бетону В15 [М200], крупнiсть заповнювача бiльше 20 до 40 мм</t>
  </si>
  <si>
    <t>Гарячекатана арматурна сталь перiодичного профiлю, клас А-III, дiаметр 8 мм</t>
  </si>
  <si>
    <t>Нанесення горизонтальної дорожньої розмітки фарбою вручну, тип лінії 1.1, при
ширині лінії 100 мм</t>
  </si>
  <si>
    <t>Установлення бетонних поребрикiв на щебеневу основу</t>
  </si>
  <si>
    <t>Копання ям для стоякiв i стовпiв вручну без крiплень, без укосiв, глибиною до 0,7м, група ґрунтiв 2</t>
  </si>
  <si>
    <t>Улаштування залiзобетонних фундаментiв загального призначення пiд колони об'ємом до 3 м3</t>
  </si>
  <si>
    <t>Збірка та встановлення стійок з труб Д150 мм для забору і баскетбольних щитів /по залiзобетонних i кам'яних опорах/</t>
  </si>
  <si>
    <t>Улаштування парканiв iз готових панелей
висотою 4,0 м при встановлених стовпах</t>
  </si>
  <si>
    <t>Ґрунтування металевих поверхонь за
один раз ґрунтовкою ГФ-021</t>
  </si>
  <si>
    <t>Фарбування металевих поґрунтованих поверхонь емаллю ПФ-115 - стійок за 2 рази</t>
  </si>
  <si>
    <t>Засипка вручну траншей, пазух котлованiв i ям, група ґрунтiв 2</t>
  </si>
  <si>
    <t>ПДВ:</t>
  </si>
  <si>
    <t>кг</t>
  </si>
  <si>
    <t>Поліуретан клей для безшовних покриттів</t>
  </si>
  <si>
    <t>Загальна вартість матеріалів/послуг без ПДВ :</t>
  </si>
  <si>
    <t>Адміністративні, загальговиробничі витрати без ПДВ:</t>
  </si>
  <si>
    <t>Всього з ПДВ</t>
  </si>
  <si>
    <t>Адміністративні, загальговиробничі  витрати,згідно кошториса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</si>
</sst>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="75" zoomScaleNormal="75" workbookViewId="0">
      <selection activeCell="A3" sqref="A3:F3"/>
    </sheetView>
  </sheetViews>
  <sheetFormatPr defaultColWidth="9.1796875" defaultRowHeight="18" x14ac:dyDescent="0.35"/>
  <cols>
    <col min="1" max="1" width="5.81640625" style="1" customWidth="1"/>
    <col min="2" max="2" width="92.26953125" style="9" customWidth="1"/>
    <col min="3" max="3" width="15.54296875" style="1" customWidth="1"/>
    <col min="4" max="4" width="14.7265625" style="14" customWidth="1"/>
    <col min="5" max="5" width="18.7265625" style="15" customWidth="1"/>
    <col min="6" max="6" width="16.54296875" style="1" customWidth="1"/>
    <col min="7" max="16384" width="9.1796875" style="1"/>
  </cols>
  <sheetData>
    <row r="1" spans="1:6" ht="24.75" customHeight="1" x14ac:dyDescent="0.35">
      <c r="A1" s="21"/>
      <c r="B1" s="21"/>
      <c r="C1" s="21"/>
      <c r="D1" s="21"/>
      <c r="E1" s="21"/>
      <c r="F1" s="21"/>
    </row>
    <row r="2" spans="1:6" x14ac:dyDescent="0.35">
      <c r="A2" s="20"/>
      <c r="B2" s="20"/>
      <c r="C2" s="20"/>
      <c r="D2" s="20"/>
      <c r="E2" s="20"/>
      <c r="F2" s="20"/>
    </row>
    <row r="3" spans="1:6" x14ac:dyDescent="0.35">
      <c r="A3" s="42" t="s">
        <v>7</v>
      </c>
      <c r="B3" s="43"/>
      <c r="C3" s="43"/>
      <c r="D3" s="43"/>
      <c r="E3" s="43"/>
      <c r="F3" s="44"/>
    </row>
    <row r="4" spans="1:6" ht="35" x14ac:dyDescent="0.35">
      <c r="A4" s="2" t="s">
        <v>0</v>
      </c>
      <c r="B4" s="7" t="s">
        <v>4</v>
      </c>
      <c r="C4" s="3" t="s">
        <v>2</v>
      </c>
      <c r="D4" s="3" t="s">
        <v>6</v>
      </c>
      <c r="E4" s="3" t="s">
        <v>1</v>
      </c>
      <c r="F4" s="3" t="s">
        <v>3</v>
      </c>
    </row>
    <row r="5" spans="1:6" ht="24" customHeight="1" x14ac:dyDescent="0.45">
      <c r="A5" s="4">
        <v>1</v>
      </c>
      <c r="B5" s="10" t="s">
        <v>8</v>
      </c>
      <c r="C5" s="16">
        <v>0.32</v>
      </c>
      <c r="D5" s="13" t="s">
        <v>25</v>
      </c>
      <c r="E5" s="18">
        <f>7093/0.32</f>
        <v>22165.625</v>
      </c>
      <c r="F5" s="18">
        <f>C5*E5</f>
        <v>7093</v>
      </c>
    </row>
    <row r="6" spans="1:6" ht="19" x14ac:dyDescent="0.45">
      <c r="A6" s="4">
        <v>2</v>
      </c>
      <c r="B6" s="10" t="s">
        <v>9</v>
      </c>
      <c r="C6" s="16">
        <v>25.6</v>
      </c>
      <c r="D6" s="13" t="s">
        <v>26</v>
      </c>
      <c r="E6" s="18">
        <f>1018/25.6</f>
        <v>39.765625</v>
      </c>
      <c r="F6" s="18">
        <f t="shared" ref="F6:F15" si="0">C6*E6</f>
        <v>1018</v>
      </c>
    </row>
    <row r="7" spans="1:6" ht="19" x14ac:dyDescent="0.45">
      <c r="A7" s="4">
        <v>3</v>
      </c>
      <c r="B7" s="10" t="s">
        <v>10</v>
      </c>
      <c r="C7" s="16">
        <v>0.42</v>
      </c>
      <c r="D7" s="13" t="s">
        <v>27</v>
      </c>
      <c r="E7" s="18">
        <f>5094/C7</f>
        <v>12128.571428571429</v>
      </c>
      <c r="F7" s="18">
        <f t="shared" si="0"/>
        <v>5094</v>
      </c>
    </row>
    <row r="8" spans="1:6" ht="20.25" customHeight="1" x14ac:dyDescent="0.45">
      <c r="A8" s="4">
        <v>4</v>
      </c>
      <c r="B8" s="11" t="s">
        <v>35</v>
      </c>
      <c r="C8" s="16">
        <v>21</v>
      </c>
      <c r="D8" s="13" t="s">
        <v>28</v>
      </c>
      <c r="E8" s="18">
        <f>6042/C8</f>
        <v>287.71428571428572</v>
      </c>
      <c r="F8" s="18">
        <f t="shared" si="0"/>
        <v>6042</v>
      </c>
    </row>
    <row r="9" spans="1:6" ht="19" x14ac:dyDescent="0.45">
      <c r="A9" s="4">
        <v>5</v>
      </c>
      <c r="B9" s="10" t="s">
        <v>11</v>
      </c>
      <c r="C9" s="16">
        <v>23.52</v>
      </c>
      <c r="D9" s="13" t="s">
        <v>28</v>
      </c>
      <c r="E9" s="18">
        <f>28884/C9</f>
        <v>1228.0612244897959</v>
      </c>
      <c r="F9" s="18">
        <f t="shared" si="0"/>
        <v>28884</v>
      </c>
    </row>
    <row r="10" spans="1:6" ht="25.5" customHeight="1" x14ac:dyDescent="0.45">
      <c r="A10" s="4">
        <v>6</v>
      </c>
      <c r="B10" s="10" t="s">
        <v>36</v>
      </c>
      <c r="C10" s="16">
        <v>45</v>
      </c>
      <c r="D10" s="13" t="s">
        <v>29</v>
      </c>
      <c r="E10" s="18">
        <f>11104/C10</f>
        <v>246.75555555555556</v>
      </c>
      <c r="F10" s="18">
        <f t="shared" si="0"/>
        <v>11104</v>
      </c>
    </row>
    <row r="11" spans="1:6" ht="19" x14ac:dyDescent="0.45">
      <c r="A11" s="4">
        <v>7</v>
      </c>
      <c r="B11" s="10" t="s">
        <v>12</v>
      </c>
      <c r="C11" s="17">
        <v>517.5</v>
      </c>
      <c r="D11" s="13" t="s">
        <v>30</v>
      </c>
      <c r="E11" s="18">
        <f>2991/C11</f>
        <v>5.7797101449275363</v>
      </c>
      <c r="F11" s="18">
        <f t="shared" si="0"/>
        <v>2991</v>
      </c>
    </row>
    <row r="12" spans="1:6" ht="26.25" customHeight="1" x14ac:dyDescent="0.45">
      <c r="A12" s="4">
        <v>8</v>
      </c>
      <c r="B12" s="10" t="s">
        <v>37</v>
      </c>
      <c r="C12" s="17">
        <v>3.78E-2</v>
      </c>
      <c r="D12" s="13" t="s">
        <v>25</v>
      </c>
      <c r="E12" s="18">
        <f>679/C12</f>
        <v>17962.962962962964</v>
      </c>
      <c r="F12" s="18">
        <f t="shared" si="0"/>
        <v>679</v>
      </c>
    </row>
    <row r="13" spans="1:6" ht="37.5" customHeight="1" x14ac:dyDescent="0.45">
      <c r="A13" s="4">
        <v>9</v>
      </c>
      <c r="B13" s="10" t="s">
        <v>38</v>
      </c>
      <c r="C13" s="17">
        <v>3.8367</v>
      </c>
      <c r="D13" s="13" t="s">
        <v>28</v>
      </c>
      <c r="E13" s="18">
        <f>8044/C13</f>
        <v>2096.5934266426875</v>
      </c>
      <c r="F13" s="18">
        <f t="shared" si="0"/>
        <v>8043.9999999999991</v>
      </c>
    </row>
    <row r="14" spans="1:6" ht="29.25" customHeight="1" x14ac:dyDescent="0.45">
      <c r="A14" s="4">
        <v>10</v>
      </c>
      <c r="B14" s="12" t="s">
        <v>39</v>
      </c>
      <c r="C14" s="17">
        <v>0.2268</v>
      </c>
      <c r="D14" s="13" t="s">
        <v>26</v>
      </c>
      <c r="E14" s="18">
        <f>7147/C14</f>
        <v>31512.345679012345</v>
      </c>
      <c r="F14" s="18">
        <f t="shared" si="0"/>
        <v>7147</v>
      </c>
    </row>
    <row r="15" spans="1:6" ht="19" x14ac:dyDescent="0.45">
      <c r="A15" s="4">
        <v>11</v>
      </c>
      <c r="B15" s="10" t="s">
        <v>13</v>
      </c>
      <c r="C15" s="17">
        <v>4.2</v>
      </c>
      <c r="D15" s="13" t="s">
        <v>31</v>
      </c>
      <c r="E15" s="18">
        <f>24625/C15</f>
        <v>5863.0952380952376</v>
      </c>
      <c r="F15" s="18">
        <f t="shared" si="0"/>
        <v>24625</v>
      </c>
    </row>
    <row r="16" spans="1:6" ht="19" x14ac:dyDescent="0.45">
      <c r="A16" s="4">
        <v>12</v>
      </c>
      <c r="B16" s="10" t="s">
        <v>14</v>
      </c>
      <c r="C16" s="17">
        <v>1500</v>
      </c>
      <c r="D16" s="13" t="s">
        <v>50</v>
      </c>
      <c r="E16" s="18">
        <f>4275/C16</f>
        <v>2.85</v>
      </c>
      <c r="F16" s="18">
        <f t="shared" ref="F16:F24" si="1">C16*E16</f>
        <v>4275</v>
      </c>
    </row>
    <row r="17" spans="1:6" ht="19" x14ac:dyDescent="0.45">
      <c r="A17" s="4">
        <v>13</v>
      </c>
      <c r="B17" s="10" t="s">
        <v>51</v>
      </c>
      <c r="C17" s="17">
        <v>280</v>
      </c>
      <c r="D17" s="13" t="s">
        <v>50</v>
      </c>
      <c r="E17" s="18">
        <f>3231/C17</f>
        <v>11.539285714285715</v>
      </c>
      <c r="F17" s="18">
        <f>C17*E17</f>
        <v>3231</v>
      </c>
    </row>
    <row r="18" spans="1:6" ht="39.75" customHeight="1" x14ac:dyDescent="0.45">
      <c r="A18" s="4">
        <v>14</v>
      </c>
      <c r="B18" s="10" t="s">
        <v>40</v>
      </c>
      <c r="C18" s="17">
        <v>0.32</v>
      </c>
      <c r="D18" s="13" t="s">
        <v>32</v>
      </c>
      <c r="E18" s="18">
        <f>243/C18</f>
        <v>759.375</v>
      </c>
      <c r="F18" s="18">
        <f t="shared" si="1"/>
        <v>243</v>
      </c>
    </row>
    <row r="19" spans="1:6" ht="19" x14ac:dyDescent="0.45">
      <c r="A19" s="4">
        <v>15</v>
      </c>
      <c r="B19" s="10" t="s">
        <v>15</v>
      </c>
      <c r="C19" s="17">
        <v>3.0000000000000001E-3</v>
      </c>
      <c r="D19" s="13" t="s">
        <v>26</v>
      </c>
      <c r="E19" s="18">
        <f>189/C19</f>
        <v>63000</v>
      </c>
      <c r="F19" s="18">
        <f t="shared" si="1"/>
        <v>189</v>
      </c>
    </row>
    <row r="20" spans="1:6" ht="24" customHeight="1" x14ac:dyDescent="0.45">
      <c r="A20" s="4">
        <v>16</v>
      </c>
      <c r="B20" s="10" t="s">
        <v>41</v>
      </c>
      <c r="C20" s="16">
        <v>94</v>
      </c>
      <c r="D20" s="13" t="s">
        <v>33</v>
      </c>
      <c r="E20" s="18">
        <f>11147/C20</f>
        <v>118.58510638297872</v>
      </c>
      <c r="F20" s="18">
        <f t="shared" si="1"/>
        <v>11147</v>
      </c>
    </row>
    <row r="21" spans="1:6" ht="19" x14ac:dyDescent="0.45">
      <c r="A21" s="4">
        <v>17</v>
      </c>
      <c r="B21" s="10" t="s">
        <v>16</v>
      </c>
      <c r="C21" s="16">
        <v>94</v>
      </c>
      <c r="D21" s="13" t="s">
        <v>34</v>
      </c>
      <c r="E21" s="18">
        <f>7383/C21</f>
        <v>78.542553191489361</v>
      </c>
      <c r="F21" s="18">
        <f t="shared" si="1"/>
        <v>7383</v>
      </c>
    </row>
    <row r="22" spans="1:6" ht="37" x14ac:dyDescent="0.45">
      <c r="A22" s="4">
        <v>18</v>
      </c>
      <c r="B22" s="10" t="s">
        <v>42</v>
      </c>
      <c r="C22" s="17">
        <v>6.1199999999999997E-2</v>
      </c>
      <c r="D22" s="13" t="s">
        <v>25</v>
      </c>
      <c r="E22" s="18">
        <f>1538/C22</f>
        <v>25130.718954248368</v>
      </c>
      <c r="F22" s="18">
        <f t="shared" si="1"/>
        <v>1538</v>
      </c>
    </row>
    <row r="23" spans="1:6" ht="37" x14ac:dyDescent="0.45">
      <c r="A23" s="4">
        <v>19</v>
      </c>
      <c r="B23" s="10" t="s">
        <v>43</v>
      </c>
      <c r="C23" s="17">
        <v>6.25E-2</v>
      </c>
      <c r="D23" s="13" t="s">
        <v>25</v>
      </c>
      <c r="E23" s="18">
        <f>2224/C23</f>
        <v>35584</v>
      </c>
      <c r="F23" s="18">
        <f t="shared" si="1"/>
        <v>2224</v>
      </c>
    </row>
    <row r="24" spans="1:6" ht="37" x14ac:dyDescent="0.45">
      <c r="A24" s="4">
        <v>20</v>
      </c>
      <c r="B24" s="10" t="s">
        <v>38</v>
      </c>
      <c r="C24" s="17">
        <v>6.34375</v>
      </c>
      <c r="D24" s="13" t="s">
        <v>28</v>
      </c>
      <c r="E24" s="18">
        <f>13300/C24</f>
        <v>2096.5517241379312</v>
      </c>
      <c r="F24" s="18">
        <f t="shared" si="1"/>
        <v>13300</v>
      </c>
    </row>
    <row r="25" spans="1:6" ht="37" x14ac:dyDescent="0.45">
      <c r="A25" s="4">
        <v>21</v>
      </c>
      <c r="B25" s="10" t="s">
        <v>44</v>
      </c>
      <c r="C25" s="16">
        <v>2.7</v>
      </c>
      <c r="D25" s="13" t="s">
        <v>26</v>
      </c>
      <c r="E25" s="18">
        <f>10347/C25</f>
        <v>3832.2222222222222</v>
      </c>
      <c r="F25" s="18">
        <f t="shared" ref="F25:F37" si="2">C25*E25</f>
        <v>10347</v>
      </c>
    </row>
    <row r="26" spans="1:6" ht="19" x14ac:dyDescent="0.45">
      <c r="A26" s="4">
        <v>22</v>
      </c>
      <c r="B26" s="10" t="s">
        <v>17</v>
      </c>
      <c r="C26" s="16">
        <v>2.7</v>
      </c>
      <c r="D26" s="13" t="s">
        <v>26</v>
      </c>
      <c r="E26" s="18">
        <f>52296/C26</f>
        <v>19368.888888888887</v>
      </c>
      <c r="F26" s="18">
        <f t="shared" si="2"/>
        <v>52296</v>
      </c>
    </row>
    <row r="27" spans="1:6" ht="19" x14ac:dyDescent="0.45">
      <c r="A27" s="4">
        <v>23</v>
      </c>
      <c r="B27" s="10" t="s">
        <v>18</v>
      </c>
      <c r="C27" s="16">
        <v>0.03</v>
      </c>
      <c r="D27" s="13" t="s">
        <v>26</v>
      </c>
      <c r="E27" s="18">
        <f>825/C27</f>
        <v>27500</v>
      </c>
      <c r="F27" s="18">
        <f t="shared" si="2"/>
        <v>825</v>
      </c>
    </row>
    <row r="28" spans="1:6" ht="19" x14ac:dyDescent="0.45">
      <c r="A28" s="4">
        <v>24</v>
      </c>
      <c r="B28" s="10" t="s">
        <v>19</v>
      </c>
      <c r="C28" s="16">
        <v>31</v>
      </c>
      <c r="D28" s="13" t="s">
        <v>33</v>
      </c>
      <c r="E28" s="18">
        <f>624/C28</f>
        <v>20.129032258064516</v>
      </c>
      <c r="F28" s="18">
        <f t="shared" si="2"/>
        <v>624</v>
      </c>
    </row>
    <row r="29" spans="1:6" ht="37" x14ac:dyDescent="0.45">
      <c r="A29" s="4">
        <v>25</v>
      </c>
      <c r="B29" s="10" t="s">
        <v>45</v>
      </c>
      <c r="C29" s="16">
        <v>3.6</v>
      </c>
      <c r="D29" s="13" t="s">
        <v>31</v>
      </c>
      <c r="E29" s="18">
        <f>7399/C29</f>
        <v>2055.2777777777778</v>
      </c>
      <c r="F29" s="18">
        <f t="shared" si="2"/>
        <v>7399</v>
      </c>
    </row>
    <row r="30" spans="1:6" ht="19" x14ac:dyDescent="0.45">
      <c r="A30" s="4">
        <v>26</v>
      </c>
      <c r="B30" s="10" t="s">
        <v>20</v>
      </c>
      <c r="C30" s="16">
        <v>90</v>
      </c>
      <c r="D30" s="13" t="s">
        <v>33</v>
      </c>
      <c r="E30" s="18">
        <f>61858/C30</f>
        <v>687.31111111111113</v>
      </c>
      <c r="F30" s="18">
        <f t="shared" si="2"/>
        <v>61858</v>
      </c>
    </row>
    <row r="31" spans="1:6" ht="19" x14ac:dyDescent="0.45">
      <c r="A31" s="4">
        <v>27</v>
      </c>
      <c r="B31" s="10" t="s">
        <v>21</v>
      </c>
      <c r="C31" s="16">
        <v>0.2</v>
      </c>
      <c r="D31" s="13" t="s">
        <v>26</v>
      </c>
      <c r="E31" s="18">
        <f>1664/C31</f>
        <v>8320</v>
      </c>
      <c r="F31" s="18">
        <f t="shared" si="2"/>
        <v>1664</v>
      </c>
    </row>
    <row r="32" spans="1:6" ht="19" x14ac:dyDescent="0.45">
      <c r="A32" s="4">
        <v>28</v>
      </c>
      <c r="B32" s="10" t="s">
        <v>22</v>
      </c>
      <c r="C32" s="19">
        <v>2</v>
      </c>
      <c r="D32" s="13" t="s">
        <v>34</v>
      </c>
      <c r="E32" s="18">
        <f>23923/C32</f>
        <v>11961.5</v>
      </c>
      <c r="F32" s="18">
        <f>C32*E32</f>
        <v>23923</v>
      </c>
    </row>
    <row r="33" spans="1:6" ht="19" x14ac:dyDescent="0.45">
      <c r="A33" s="4">
        <v>29</v>
      </c>
      <c r="B33" s="10" t="s">
        <v>23</v>
      </c>
      <c r="C33" s="16">
        <v>0.1</v>
      </c>
      <c r="D33" s="13" t="s">
        <v>26</v>
      </c>
      <c r="E33" s="18">
        <f>832/C33</f>
        <v>8320</v>
      </c>
      <c r="F33" s="18">
        <f t="shared" si="2"/>
        <v>832</v>
      </c>
    </row>
    <row r="34" spans="1:6" ht="19" x14ac:dyDescent="0.45">
      <c r="A34" s="4">
        <v>30</v>
      </c>
      <c r="B34" s="10" t="s">
        <v>24</v>
      </c>
      <c r="C34" s="16">
        <v>2</v>
      </c>
      <c r="D34" s="13" t="s">
        <v>34</v>
      </c>
      <c r="E34" s="18">
        <f>12135/C34</f>
        <v>6067.5</v>
      </c>
      <c r="F34" s="18">
        <f t="shared" si="2"/>
        <v>12135</v>
      </c>
    </row>
    <row r="35" spans="1:6" ht="37" x14ac:dyDescent="0.45">
      <c r="A35" s="4">
        <v>31</v>
      </c>
      <c r="B35" s="10" t="s">
        <v>46</v>
      </c>
      <c r="C35" s="16">
        <v>0.70199999999999996</v>
      </c>
      <c r="D35" s="13" t="s">
        <v>31</v>
      </c>
      <c r="E35" s="18">
        <f>747/C35</f>
        <v>1064.1025641025642</v>
      </c>
      <c r="F35" s="18">
        <f t="shared" si="2"/>
        <v>747</v>
      </c>
    </row>
    <row r="36" spans="1:6" ht="36" x14ac:dyDescent="0.4">
      <c r="A36" s="22">
        <v>32</v>
      </c>
      <c r="B36" s="23" t="s">
        <v>47</v>
      </c>
      <c r="C36" s="24">
        <v>0.70199999999999996</v>
      </c>
      <c r="D36" s="25" t="s">
        <v>31</v>
      </c>
      <c r="E36" s="26">
        <f>1181/C36</f>
        <v>1682.3361823361824</v>
      </c>
      <c r="F36" s="26">
        <f t="shared" si="2"/>
        <v>1181</v>
      </c>
    </row>
    <row r="37" spans="1:6" ht="18.5" x14ac:dyDescent="0.4">
      <c r="A37" s="22">
        <v>33</v>
      </c>
      <c r="B37" s="23" t="s">
        <v>48</v>
      </c>
      <c r="C37" s="25">
        <v>0.03</v>
      </c>
      <c r="D37" s="25" t="s">
        <v>25</v>
      </c>
      <c r="E37" s="26">
        <f>252/C37</f>
        <v>8400</v>
      </c>
      <c r="F37" s="26">
        <f t="shared" si="2"/>
        <v>252</v>
      </c>
    </row>
    <row r="38" spans="1:6" x14ac:dyDescent="0.35">
      <c r="A38" s="22">
        <v>34</v>
      </c>
      <c r="B38" s="27" t="s">
        <v>55</v>
      </c>
      <c r="C38" s="36">
        <v>1</v>
      </c>
      <c r="D38" s="36">
        <v>1</v>
      </c>
      <c r="E38" s="37">
        <f>38504+10328+1926</f>
        <v>50758</v>
      </c>
      <c r="F38" s="37">
        <f>38504+10328+1926</f>
        <v>50758</v>
      </c>
    </row>
    <row r="39" spans="1:6" x14ac:dyDescent="0.35">
      <c r="A39" s="29" t="s">
        <v>52</v>
      </c>
      <c r="B39" s="29"/>
      <c r="C39" s="29"/>
      <c r="D39" s="29"/>
      <c r="E39" s="29"/>
      <c r="F39" s="28">
        <f>SUM(F5:F37)</f>
        <v>320334</v>
      </c>
    </row>
    <row r="40" spans="1:6" x14ac:dyDescent="0.35">
      <c r="A40" s="30" t="s">
        <v>53</v>
      </c>
      <c r="B40" s="31"/>
      <c r="C40" s="31"/>
      <c r="D40" s="31"/>
      <c r="E40" s="32"/>
      <c r="F40" s="28">
        <f>38504+10328+1926</f>
        <v>50758</v>
      </c>
    </row>
    <row r="41" spans="1:6" x14ac:dyDescent="0.35">
      <c r="A41" s="30" t="s">
        <v>49</v>
      </c>
      <c r="B41" s="31"/>
      <c r="C41" s="31"/>
      <c r="D41" s="31"/>
      <c r="E41" s="32"/>
      <c r="F41" s="28">
        <f>74218.4</f>
        <v>74218.399999999994</v>
      </c>
    </row>
    <row r="42" spans="1:6" x14ac:dyDescent="0.35">
      <c r="A42" s="38"/>
      <c r="B42" s="39"/>
      <c r="C42" s="39"/>
      <c r="D42" s="39"/>
      <c r="E42" s="40" t="s">
        <v>54</v>
      </c>
      <c r="F42" s="28">
        <f>F39+F40+F41</f>
        <v>445310.4</v>
      </c>
    </row>
    <row r="43" spans="1:6" ht="18" customHeight="1" x14ac:dyDescent="0.35">
      <c r="A43" s="38"/>
      <c r="B43" s="39"/>
      <c r="C43" s="39"/>
      <c r="D43" s="39"/>
      <c r="E43" s="40"/>
      <c r="F43" s="28">
        <f>F44-F42</f>
        <v>44531.040000000037</v>
      </c>
    </row>
    <row r="44" spans="1:6" ht="33.75" customHeight="1" x14ac:dyDescent="0.35">
      <c r="A44" s="33" t="s">
        <v>5</v>
      </c>
      <c r="B44" s="34"/>
      <c r="C44" s="34"/>
      <c r="D44" s="34"/>
      <c r="E44" s="35"/>
      <c r="F44" s="41">
        <f>F42*1.1</f>
        <v>489841.44000000006</v>
      </c>
    </row>
    <row r="45" spans="1:6" x14ac:dyDescent="0.35">
      <c r="A45" s="5"/>
      <c r="B45" s="8"/>
      <c r="C45" s="6"/>
      <c r="D45" s="6"/>
      <c r="E45" s="6"/>
      <c r="F45" s="5"/>
    </row>
    <row r="46" spans="1:6" x14ac:dyDescent="0.35">
      <c r="A46" s="5"/>
      <c r="B46" s="8"/>
      <c r="C46" s="6"/>
      <c r="D46" s="6"/>
      <c r="E46" s="6"/>
      <c r="F46" s="5"/>
    </row>
  </sheetData>
  <mergeCells count="7">
    <mergeCell ref="A44:E44"/>
    <mergeCell ref="A2:F2"/>
    <mergeCell ref="A1:F1"/>
    <mergeCell ref="A41:E41"/>
    <mergeCell ref="A40:E40"/>
    <mergeCell ref="A3:F3"/>
    <mergeCell ref="A39:E39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2021-06-07T13:57:10Z</cp:lastPrinted>
  <dcterms:created xsi:type="dcterms:W3CDTF">2016-09-21T11:18:44Z</dcterms:created>
  <dcterms:modified xsi:type="dcterms:W3CDTF">2021-06-09T16:25:40Z</dcterms:modified>
</cp:coreProperties>
</file>